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6 BIME" sheetId="1" r:id="rId1"/>
  </sheets>
  <definedNames>
    <definedName name="Excel_BuiltIn_Print_Area_1_1">"$#REF!.$A$1:$G$54"</definedName>
    <definedName name="Excel_BuiltIn_Print_Area_10">"$#REF!.$A$1:$G$54"</definedName>
  </definedNames>
  <calcPr calcId="125725" iterateDelta="1E-4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H33" s="1"/>
  <c r="C33"/>
  <c r="B33"/>
  <c r="J32"/>
  <c r="I32"/>
  <c r="H32"/>
  <c r="C32"/>
  <c r="H31"/>
  <c r="G31"/>
  <c r="F31"/>
  <c r="J31" s="1"/>
  <c r="E31"/>
  <c r="I31" s="1"/>
  <c r="C31"/>
  <c r="B31"/>
  <c r="J30"/>
  <c r="H30"/>
  <c r="E30"/>
  <c r="I30" s="1"/>
  <c r="C30"/>
  <c r="G29"/>
  <c r="E29"/>
  <c r="D29"/>
  <c r="H29" s="1"/>
  <c r="C29"/>
  <c r="B29"/>
  <c r="G28"/>
  <c r="F28"/>
  <c r="J28" s="1"/>
  <c r="E28"/>
  <c r="I28" s="1"/>
  <c r="D28"/>
  <c r="H28" s="1"/>
  <c r="B28"/>
  <c r="G27"/>
  <c r="G26" s="1"/>
  <c r="G34" s="1"/>
  <c r="G36" s="1"/>
  <c r="G38" s="1"/>
  <c r="F27"/>
  <c r="J27" s="1"/>
  <c r="E27"/>
  <c r="I27" s="1"/>
  <c r="D27"/>
  <c r="H27" s="1"/>
  <c r="C27"/>
  <c r="B27"/>
  <c r="F26"/>
  <c r="D26"/>
  <c r="D34" s="1"/>
  <c r="B26"/>
  <c r="B34" s="1"/>
  <c r="B36" s="1"/>
  <c r="B38" s="1"/>
  <c r="J20"/>
  <c r="J18"/>
  <c r="H18"/>
  <c r="F18"/>
  <c r="D18"/>
  <c r="J17"/>
  <c r="H17"/>
  <c r="F17"/>
  <c r="D17"/>
  <c r="B17"/>
  <c r="F16"/>
  <c r="F14" s="1"/>
  <c r="D16"/>
  <c r="J16" s="1"/>
  <c r="J15"/>
  <c r="H14"/>
  <c r="H19" s="1"/>
  <c r="D14"/>
  <c r="B14"/>
  <c r="B19" s="1"/>
  <c r="B21" s="1"/>
  <c r="B23" s="1"/>
  <c r="J12"/>
  <c r="H11"/>
  <c r="F11"/>
  <c r="D11"/>
  <c r="J11" s="1"/>
  <c r="B11"/>
  <c r="D10"/>
  <c r="J10" s="1"/>
  <c r="F9"/>
  <c r="D9"/>
  <c r="J9" s="1"/>
  <c r="D8"/>
  <c r="J8" s="1"/>
  <c r="F7"/>
  <c r="D7"/>
  <c r="J7" s="1"/>
  <c r="H6"/>
  <c r="B6"/>
  <c r="H21" l="1"/>
  <c r="D36"/>
  <c r="D19"/>
  <c r="D21" s="1"/>
  <c r="D23" s="1"/>
  <c r="D6"/>
  <c r="J6" s="1"/>
  <c r="F8"/>
  <c r="F6" s="1"/>
  <c r="F19" s="1"/>
  <c r="F21" s="1"/>
  <c r="F23" s="1"/>
  <c r="F10"/>
  <c r="J14"/>
  <c r="C26"/>
  <c r="C34" s="1"/>
  <c r="C36" s="1"/>
  <c r="C38" s="1"/>
  <c r="E26"/>
  <c r="C28"/>
  <c r="F29"/>
  <c r="J29" s="1"/>
  <c r="J26"/>
  <c r="E34" l="1"/>
  <c r="I26"/>
  <c r="D38"/>
  <c r="J21"/>
  <c r="J23" s="1"/>
  <c r="I29"/>
  <c r="J19"/>
  <c r="H26"/>
  <c r="F34"/>
  <c r="F36" l="1"/>
  <c r="J34"/>
  <c r="E36"/>
  <c r="I34"/>
  <c r="H34"/>
  <c r="E38" l="1"/>
  <c r="I36"/>
  <c r="H36"/>
  <c r="J36"/>
  <c r="H22"/>
  <c r="H23" s="1"/>
  <c r="F37" s="1"/>
  <c r="J38"/>
  <c r="F38"/>
  <c r="I38" l="1"/>
  <c r="H38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<sst xmlns="http://schemas.openxmlformats.org/spreadsheetml/2006/main" count="54" uniqueCount="53">
  <si>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</si>
  <si>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</si>
  <si>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</si>
  <si>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6º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</si>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</sst>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0" borderId="1" xfId="1" applyFont="1" applyBorder="1" applyAlignment="1" applyProtection="1">
      <alignment horizontal="left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16" zoomScaleNormal="100" workbookViewId="0">
      <pane xSplit="1" topLeftCell="B1" activePane="topRight" state="frozen"/>
      <selection activeCell="A7" sqref="A7"/>
      <selection pane="topRight" activeCell="A44" sqref="A44"/>
    </sheetView>
  </sheetViews>
  <sheetFormatPr defaultColWidth="8.28515625" defaultRowHeight="12.75"/>
  <cols>
    <col min="1" max="1" width="43" customWidth="1"/>
    <col min="2" max="2" width="12.7109375" customWidth="1"/>
    <col min="3" max="3" width="12.85546875" customWidth="1"/>
    <col min="4" max="6" width="12.7109375" customWidth="1"/>
    <col min="7" max="7" width="12.85546875" customWidth="1"/>
    <col min="8" max="8" width="12.28515625" customWidth="1"/>
    <col min="9" max="9" width="13.140625" customWidth="1"/>
    <col min="10" max="10" width="14.28515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8533663</v>
      </c>
      <c r="G6" s="7"/>
      <c r="H6" s="7">
        <f>SUM(H7:H10)</f>
        <v>5272640.6499999994</v>
      </c>
      <c r="I6" s="7"/>
      <c r="J6" s="8">
        <f>H6-D6</f>
        <v>-3261022.3500000006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D7/12*12</f>
        <v>3734898</v>
      </c>
      <c r="G7" s="10"/>
      <c r="H7" s="10">
        <v>2354629.34</v>
      </c>
      <c r="I7" s="10"/>
      <c r="J7" s="11">
        <f>H7-D7</f>
        <v>-1380268.6600000001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D8/12*12</f>
        <v>776510</v>
      </c>
      <c r="G8" s="10"/>
      <c r="H8" s="10">
        <v>472728.15</v>
      </c>
      <c r="I8" s="10"/>
      <c r="J8" s="11">
        <f>H8-D8</f>
        <v>-303781.84999999998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D9/12*12</f>
        <v>3734324</v>
      </c>
      <c r="G9" s="10"/>
      <c r="H9" s="10">
        <v>2002804.31</v>
      </c>
      <c r="I9" s="10"/>
      <c r="J9" s="11">
        <f>H9-D9</f>
        <v>-1731519.69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D10/12*12</f>
        <v>287931</v>
      </c>
      <c r="G10" s="10"/>
      <c r="H10" s="10">
        <v>442478.85</v>
      </c>
      <c r="I10" s="10"/>
      <c r="J10" s="11">
        <f>H10-D10</f>
        <v>154547.84999999998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57796724</v>
      </c>
      <c r="G14" s="7"/>
      <c r="H14" s="7">
        <f>SUM(H15:H16)</f>
        <v>49846737.469999999</v>
      </c>
      <c r="I14" s="7"/>
      <c r="J14" s="14">
        <f>H14-D14</f>
        <v>-7949986.5300000012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57796724</v>
      </c>
      <c r="C16" s="13"/>
      <c r="D16" s="13">
        <f>B16</f>
        <v>57796724</v>
      </c>
      <c r="E16" s="13"/>
      <c r="F16" s="13">
        <f>D16/12*12</f>
        <v>57796724</v>
      </c>
      <c r="G16" s="13"/>
      <c r="H16" s="13">
        <v>49846737.469999999</v>
      </c>
      <c r="I16" s="13"/>
      <c r="J16" s="11">
        <f>H16-D16</f>
        <v>-7949986.5300000012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2770585</v>
      </c>
      <c r="G17" s="12"/>
      <c r="H17" s="12">
        <f>H18</f>
        <v>2751344.93</v>
      </c>
      <c r="I17" s="12"/>
      <c r="J17" s="15">
        <f>J18</f>
        <v>-19240.069999999832</v>
      </c>
    </row>
    <row r="18" spans="1:10" ht="12.75" customHeight="1">
      <c r="A18" s="9" t="s">
        <v>22</v>
      </c>
      <c r="B18" s="13">
        <v>2770585</v>
      </c>
      <c r="C18" s="13"/>
      <c r="D18" s="13">
        <f>B18</f>
        <v>2770585</v>
      </c>
      <c r="E18" s="13"/>
      <c r="F18" s="13">
        <f>D18/12*12</f>
        <v>2770585</v>
      </c>
      <c r="G18" s="13"/>
      <c r="H18" s="13">
        <f>836749.32+1914595.61</f>
        <v>2751344.93</v>
      </c>
      <c r="I18" s="13"/>
      <c r="J18" s="11">
        <f>H18-D18</f>
        <v>-19240.069999999832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69100972</v>
      </c>
      <c r="G19" s="7"/>
      <c r="H19" s="7">
        <f>SUM(H14+H6+H17)</f>
        <v>57870723.049999997</v>
      </c>
      <c r="I19" s="7"/>
      <c r="J19" s="8">
        <f>H19-D19</f>
        <v>-11230248.950000003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69100972</v>
      </c>
      <c r="G21" s="7"/>
      <c r="H21" s="7">
        <f>SUM(H19:I20)</f>
        <v>57870723.049999997</v>
      </c>
      <c r="I21" s="7"/>
      <c r="J21" s="8">
        <f>H21-D21</f>
        <v>-11230248.950000003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7886701.4700000137</v>
      </c>
      <c r="I22" s="7"/>
      <c r="J22" s="16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69100972</v>
      </c>
      <c r="G23" s="7"/>
      <c r="H23" s="7">
        <f>SUM(H21:I22)</f>
        <v>65757424.520000011</v>
      </c>
      <c r="I23" s="7"/>
      <c r="J23" s="8">
        <f>J21</f>
        <v>-11230248.950000003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>B27+B28</f>
        <v>64878447</v>
      </c>
      <c r="C26" s="21">
        <f t="shared" ref="C26:C33" si="0">D26-B26</f>
        <v>-1302547.5300000012</v>
      </c>
      <c r="D26" s="20">
        <f>D27+D28</f>
        <v>63575899.469999999</v>
      </c>
      <c r="E26" s="20">
        <f>E27+E28</f>
        <v>62004624.770000003</v>
      </c>
      <c r="F26" s="20">
        <f>F27+F28</f>
        <v>61496151.49000001</v>
      </c>
      <c r="G26" s="20">
        <f>G27+G28</f>
        <v>48829239.960000001</v>
      </c>
      <c r="H26" s="22">
        <f t="shared" ref="H26:J36" si="1">D26-E26</f>
        <v>1571274.6999999955</v>
      </c>
      <c r="I26" s="22">
        <f t="shared" si="1"/>
        <v>508473.27999999374</v>
      </c>
      <c r="J26" s="23">
        <f t="shared" si="1"/>
        <v>12666911.530000009</v>
      </c>
    </row>
    <row r="27" spans="1:10">
      <c r="A27" s="9" t="s">
        <v>38</v>
      </c>
      <c r="B27" s="24">
        <f>32438285+12152893+442450+72684</f>
        <v>45106312</v>
      </c>
      <c r="C27" s="24">
        <f t="shared" si="0"/>
        <v>822000</v>
      </c>
      <c r="D27" s="24">
        <f>31288285+12934893+332450+112684+1260000</f>
        <v>45928312</v>
      </c>
      <c r="E27" s="24">
        <f>31233469.36+12766200.85+273835.42+55365.28+1259053.06</f>
        <v>45587923.970000006</v>
      </c>
      <c r="F27" s="24">
        <f>31233469.36+12766200.85+273835.42+55365.28</f>
        <v>44328870.910000004</v>
      </c>
      <c r="G27" s="25">
        <f>28674503.1+5895054.72+273835.42+55365.28+726835.85</f>
        <v>35625594.370000005</v>
      </c>
      <c r="H27" s="26">
        <f t="shared" si="1"/>
        <v>340388.02999999374</v>
      </c>
      <c r="I27" s="26">
        <f t="shared" si="1"/>
        <v>1259053.0600000024</v>
      </c>
      <c r="J27" s="27">
        <f t="shared" si="1"/>
        <v>8703276.5399999991</v>
      </c>
    </row>
    <row r="28" spans="1:10">
      <c r="A28" s="9" t="s">
        <v>39</v>
      </c>
      <c r="B28" s="24">
        <f>5092270+200966+12901454+132483+866972+312500+2230+199664+1510+62086</f>
        <v>19772135</v>
      </c>
      <c r="C28" s="24">
        <f t="shared" si="0"/>
        <v>-2124547.5300000012</v>
      </c>
      <c r="D28" s="24">
        <f>4212270+200966+12154206.47+162483+266972+382500+2700+37230+164664+1510+62086</f>
        <v>17647587.469999999</v>
      </c>
      <c r="E28" s="24">
        <f>66265897.8-49849197</f>
        <v>16416700.799999997</v>
      </c>
      <c r="F28" s="24">
        <f>65757424.52-48590143.94</f>
        <v>17167280.580000006</v>
      </c>
      <c r="G28" s="24">
        <f>53090408.3-39886762.71</f>
        <v>13203645.589999996</v>
      </c>
      <c r="H28" s="26">
        <f t="shared" si="1"/>
        <v>1230886.6700000018</v>
      </c>
      <c r="I28" s="26">
        <f t="shared" si="1"/>
        <v>-750579.78000000864</v>
      </c>
      <c r="J28" s="27">
        <f t="shared" si="1"/>
        <v>3963634.9900000095</v>
      </c>
    </row>
    <row r="29" spans="1:10">
      <c r="A29" s="4" t="s">
        <v>40</v>
      </c>
      <c r="B29" s="21">
        <f>B30+B31</f>
        <v>1076543</v>
      </c>
      <c r="C29" s="21">
        <f t="shared" si="0"/>
        <v>234585</v>
      </c>
      <c r="D29" s="21">
        <f>D30+D31</f>
        <v>1311128</v>
      </c>
      <c r="E29" s="21">
        <f>E30+E31</f>
        <v>941543.04</v>
      </c>
      <c r="F29" s="21">
        <f>F30+F31</f>
        <v>941543.04</v>
      </c>
      <c r="G29" s="21">
        <f>G30+G31</f>
        <v>941543.04</v>
      </c>
      <c r="H29" s="22">
        <f>D29-E29</f>
        <v>369584.95999999996</v>
      </c>
      <c r="I29" s="22">
        <f t="shared" si="1"/>
        <v>0</v>
      </c>
      <c r="J29" s="23">
        <f t="shared" si="1"/>
        <v>0</v>
      </c>
    </row>
    <row r="30" spans="1:10">
      <c r="A30" s="9" t="s">
        <v>41</v>
      </c>
      <c r="B30" s="24">
        <v>110915</v>
      </c>
      <c r="C30" s="24">
        <f t="shared" si="0"/>
        <v>-110915</v>
      </c>
      <c r="D30" s="24">
        <v>0</v>
      </c>
      <c r="E30" s="24">
        <f>0</f>
        <v>0</v>
      </c>
      <c r="F30" s="24">
        <v>0</v>
      </c>
      <c r="G30" s="24">
        <v>0</v>
      </c>
      <c r="H30" s="26">
        <f t="shared" si="1"/>
        <v>0</v>
      </c>
      <c r="I30" s="26">
        <f t="shared" si="1"/>
        <v>0</v>
      </c>
      <c r="J30" s="27">
        <f t="shared" si="1"/>
        <v>0</v>
      </c>
    </row>
    <row r="31" spans="1:10">
      <c r="A31" s="9" t="s">
        <v>42</v>
      </c>
      <c r="B31" s="24">
        <f>965628</f>
        <v>965628</v>
      </c>
      <c r="C31" s="24">
        <f t="shared" si="0"/>
        <v>345500</v>
      </c>
      <c r="D31" s="24">
        <v>1311128</v>
      </c>
      <c r="E31" s="24">
        <f>941543.04</f>
        <v>941543.04</v>
      </c>
      <c r="F31" s="24">
        <f>941543.04</f>
        <v>941543.04</v>
      </c>
      <c r="G31" s="24">
        <f>941543.04</f>
        <v>941543.04</v>
      </c>
      <c r="H31" s="26">
        <f t="shared" si="1"/>
        <v>369584.95999999996</v>
      </c>
      <c r="I31" s="26">
        <f t="shared" si="1"/>
        <v>0</v>
      </c>
      <c r="J31" s="27">
        <f t="shared" si="1"/>
        <v>0</v>
      </c>
    </row>
    <row r="32" spans="1:10">
      <c r="A32" s="4" t="s">
        <v>43</v>
      </c>
      <c r="B32" s="21">
        <v>100000</v>
      </c>
      <c r="C32" s="21">
        <f t="shared" si="0"/>
        <v>-100000</v>
      </c>
      <c r="D32" s="21">
        <v>0</v>
      </c>
      <c r="E32" s="21">
        <v>0</v>
      </c>
      <c r="F32" s="21">
        <v>0</v>
      </c>
      <c r="G32" s="21">
        <v>0</v>
      </c>
      <c r="H32" s="22">
        <f t="shared" si="1"/>
        <v>0</v>
      </c>
      <c r="I32" s="22">
        <f t="shared" si="1"/>
        <v>0</v>
      </c>
      <c r="J32" s="23">
        <f t="shared" si="1"/>
        <v>0</v>
      </c>
    </row>
    <row r="33" spans="1:10">
      <c r="A33" s="9" t="s">
        <v>44</v>
      </c>
      <c r="B33" s="24">
        <f>249541+2770586+25855</f>
        <v>3045982</v>
      </c>
      <c r="C33" s="24">
        <f t="shared" si="0"/>
        <v>1167962.5299999993</v>
      </c>
      <c r="D33" s="24">
        <f>246841+3586748.53+380355</f>
        <v>4213944.5299999993</v>
      </c>
      <c r="E33" s="24">
        <f>211975.4+2751344.93+356409.66</f>
        <v>3319729.99</v>
      </c>
      <c r="F33" s="24">
        <f>211975.4+0+0+2751344.93+356409.66</f>
        <v>3319729.99</v>
      </c>
      <c r="G33" s="24">
        <f>211870.71+0+0+2751344.93+356409.66</f>
        <v>3319625.3000000003</v>
      </c>
      <c r="H33" s="26">
        <f t="shared" si="1"/>
        <v>894214.53999999911</v>
      </c>
      <c r="I33" s="26">
        <f t="shared" si="1"/>
        <v>0</v>
      </c>
      <c r="J33" s="27">
        <f t="shared" si="1"/>
        <v>104.68999999994412</v>
      </c>
    </row>
    <row r="34" spans="1:10">
      <c r="A34" s="4" t="s">
        <v>45</v>
      </c>
      <c r="B34" s="21">
        <f>SUM(B26+B29+B32+B33)</f>
        <v>69100972</v>
      </c>
      <c r="C34" s="21">
        <f>SUM(C26,C29,C32,C33)</f>
        <v>-1.862645149230957E-9</v>
      </c>
      <c r="D34" s="21">
        <f>SUM(D26+D29+D32+D33)</f>
        <v>69100972</v>
      </c>
      <c r="E34" s="21">
        <f>SUM(E26+E29+E32+E33)</f>
        <v>66265897.800000004</v>
      </c>
      <c r="F34" s="21">
        <f>SUM(F26+F29+F32+F33)</f>
        <v>65757424.520000011</v>
      </c>
      <c r="G34" s="21">
        <f>SUM(G26+G29+G32+G33)</f>
        <v>53090408.299999997</v>
      </c>
      <c r="H34" s="22">
        <f t="shared" si="1"/>
        <v>2835074.1999999955</v>
      </c>
      <c r="I34" s="22">
        <f t="shared" si="1"/>
        <v>508473.27999999374</v>
      </c>
      <c r="J34" s="23">
        <f t="shared" si="1"/>
        <v>12667016.220000014</v>
      </c>
    </row>
    <row r="35" spans="1:10">
      <c r="A35" s="9" t="s">
        <v>46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2">
        <f t="shared" si="1"/>
        <v>0</v>
      </c>
      <c r="I35" s="22">
        <f t="shared" si="1"/>
        <v>0</v>
      </c>
      <c r="J35" s="23">
        <f t="shared" si="1"/>
        <v>0</v>
      </c>
    </row>
    <row r="36" spans="1:10">
      <c r="A36" s="4" t="s">
        <v>47</v>
      </c>
      <c r="B36" s="21">
        <f>SUM(B34:B35)</f>
        <v>69100972</v>
      </c>
      <c r="C36" s="24">
        <f>SUM(C34,C35)</f>
        <v>-1.862645149230957E-9</v>
      </c>
      <c r="D36" s="21">
        <f>SUM(D34:D35)</f>
        <v>69100972</v>
      </c>
      <c r="E36" s="21">
        <f>SUM(E34:E35)</f>
        <v>66265897.800000004</v>
      </c>
      <c r="F36" s="21">
        <f>SUM(F34:F35)</f>
        <v>65757424.520000011</v>
      </c>
      <c r="G36" s="21">
        <f>SUM(G34:G35)</f>
        <v>53090408.299999997</v>
      </c>
      <c r="H36" s="22">
        <f t="shared" si="1"/>
        <v>2835074.1999999955</v>
      </c>
      <c r="I36" s="22">
        <f t="shared" si="1"/>
        <v>508473.27999999374</v>
      </c>
      <c r="J36" s="23">
        <f t="shared" si="1"/>
        <v>12667016.220000014</v>
      </c>
    </row>
    <row r="37" spans="1:10">
      <c r="A37" s="4" t="s">
        <v>48</v>
      </c>
      <c r="B37" s="24">
        <v>0</v>
      </c>
      <c r="C37" s="21">
        <v>0</v>
      </c>
      <c r="D37" s="24">
        <v>0</v>
      </c>
      <c r="E37" s="24">
        <v>0</v>
      </c>
      <c r="F37" s="24">
        <f>H23-F36</f>
        <v>0</v>
      </c>
      <c r="G37" s="24">
        <v>0</v>
      </c>
      <c r="H37" s="22">
        <f>D37-E37</f>
        <v>0</v>
      </c>
      <c r="I37" s="22">
        <v>0</v>
      </c>
      <c r="J37" s="23">
        <v>0</v>
      </c>
    </row>
    <row r="38" spans="1:10">
      <c r="A38" s="4" t="s">
        <v>49</v>
      </c>
      <c r="B38" s="21">
        <f>SUM(B36:B37)</f>
        <v>69100972</v>
      </c>
      <c r="C38" s="24">
        <f>SUM(C36,C37)</f>
        <v>-1.862645149230957E-9</v>
      </c>
      <c r="D38" s="21">
        <f>SUM(D36:D37)</f>
        <v>69100972</v>
      </c>
      <c r="E38" s="21">
        <f>SUM(E36:E37)</f>
        <v>66265897.800000004</v>
      </c>
      <c r="F38" s="21">
        <f>SUM(F36:F37)</f>
        <v>65757424.520000011</v>
      </c>
      <c r="G38" s="21">
        <f>SUM(G36:G37)</f>
        <v>53090408.299999997</v>
      </c>
      <c r="H38" s="22">
        <f>D38-E38</f>
        <v>2835074.1999999955</v>
      </c>
      <c r="I38" s="22">
        <f>E38-F36</f>
        <v>508473.27999999374</v>
      </c>
      <c r="J38" s="23">
        <f>F36-G38</f>
        <v>12667016.220000014</v>
      </c>
    </row>
    <row r="40" spans="1:10">
      <c r="C40" s="28"/>
      <c r="I40" s="29"/>
    </row>
    <row r="41" spans="1:10">
      <c r="A41" s="30" t="s">
        <v>50</v>
      </c>
      <c r="B41" s="30"/>
      <c r="C41" s="30"/>
      <c r="D41" s="30"/>
      <c r="E41" s="30"/>
      <c r="F41" s="30"/>
      <c r="I41" s="29"/>
    </row>
    <row r="42" spans="1:10">
      <c r="A42" s="31" t="s">
        <v>51</v>
      </c>
      <c r="B42" s="31"/>
      <c r="C42" s="31"/>
      <c r="D42" s="31"/>
      <c r="E42" s="31"/>
      <c r="F42" s="31"/>
    </row>
    <row r="43" spans="1:10">
      <c r="A43" s="32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6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2021-01-28T15:13:57Z</dcterms:created>
  <dcterms:modified xsi:type="dcterms:W3CDTF">2021-01-28T15:14:28Z</dcterms:modified>
</cp:coreProperties>
</file>